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5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P6" i="1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6"/>
</calcChain>
</file>

<file path=xl/sharedStrings.xml><?xml version="1.0" encoding="utf-8"?>
<sst xmlns="http://schemas.openxmlformats.org/spreadsheetml/2006/main" count="83" uniqueCount="69">
  <si>
    <t>Отчет № 9. 19.10.2015 14:39:22</t>
  </si>
  <si>
    <t>Выборы депутатов Совета депутатов Еманжелинского городского поселения третьего созыва</t>
  </si>
  <si>
    <t>Челябинская область</t>
  </si>
  <si>
    <t>1</t>
  </si>
  <si>
    <t/>
  </si>
  <si>
    <t>1.1</t>
  </si>
  <si>
    <t>из них</t>
  </si>
  <si>
    <t>1.1.1</t>
  </si>
  <si>
    <t>1.1.2</t>
  </si>
  <si>
    <t>1.2</t>
  </si>
  <si>
    <t>1.2.1</t>
  </si>
  <si>
    <t>1.2.2</t>
  </si>
  <si>
    <t>1.2.3</t>
  </si>
  <si>
    <t>Председатель</t>
  </si>
  <si>
    <t xml:space="preserve">    В.М. Шихалеев</t>
  </si>
  <si>
    <t>(инициалы, фамилия)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</si>
  <si>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</si>
  <si>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</si>
  <si>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</si>
  <si>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</si>
  <si>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</si>
  <si>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</si>
  <si>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</si>
  <si>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</si>
  <si>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ч. 6 ст. 58 Федерального закона от 12 июня 2002 года № 67-ФЗ, и ч. 4-10 ст.36 Закона Челябинской области от 29 июня 2006 года №36-ЗО</t>
  </si>
  <si>
    <t>Средства, выделенные кандидату выдвинувшего его избирательным объединением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</si>
  <si>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</si>
  <si>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</si>
  <si>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</si>
  <si>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</si>
  <si>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</si>
  <si>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</si>
  <si>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</si>
  <si>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</si>
  <si>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</si>
  <si>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</si>
  <si>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</si>
  <si>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</si>
  <si>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</si>
  <si>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Средст, превышающих предельный размер добровольных пожертвований</t>
  </si>
  <si>
    <t>2.2.3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</si>
  <si>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</si>
  <si>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</si>
  <si>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</si>
  <si>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</si>
  <si>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</si>
  <si>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</si>
  <si>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</si>
  <si>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</si>
  <si>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</si>
  <si>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</si>
  <si>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</si>
  <si>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</si>
  <si>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</si>
  <si>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</si>
  <si>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</si>
  <si>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</si>
  <si>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</si>
  <si>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</si>
  <si>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</si>
  <si>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</si>
  <si>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</si>
  <si>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</si>
  <si>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</si>
  <si>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</si>
  <si>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5</t>
  </si>
  <si>
    <t>Остаток средств фонда на дату сдачи отчета (заверяется банковской справкой)</t>
  </si>
  <si>
    <t>Избирательной комиссии муниципального образования Еманжелинского городского поселения</t>
  </si>
  <si>
    <t>Сведения о поступлении и расходовании средств избирательных фондов кандидатов (кросс-таблица на основании итоговых финансовых отчетов). Выборы депутатов Совета депутатов Еманжелинского городского поселения третьего созыва.
 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</si>
</sst>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5" fillId="3" borderId="1" xfId="0" quotePrefix="1" applyNumberFormat="1" applyFont="1" applyFill="1" applyBorder="1" applyAlignment="1">
      <alignment horizontal="center" vertical="center" wrapText="1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  <xf numFmtId="0" fontId="0" fillId="0" borderId="0" xfId="0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44</xdr:row>
      <xdr:rowOff>165100</xdr:rowOff>
    </xdr:from>
    <xdr:to>
      <xdr:col>20</xdr:col>
      <xdr:colOff>88900</xdr:colOff>
      <xdr:row>47</xdr:row>
      <xdr:rowOff>101600</xdr:rowOff>
    </xdr:to>
    <xdr:sp macro="" textlink="">
      <xdr:nvSpPr>
        <xdr:cNvPr id="2" name="TextBox 1"/>
        <xdr:cNvSpPr txBox="1"/>
      </xdr:nvSpPr>
      <xdr:spPr>
        <a:xfrm>
          <a:off x="4057650" y="32826325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47"/>
  <sheetViews>
    <sheetView tabSelected="1" zoomScale="90" zoomScaleNormal="90" workbookViewId="0">
      <selection activeCell="BA6" sqref="BA6:BA7"/>
    </sheetView>
  </sheetViews>
  <sheetFormatPr defaultRowHeight="15"/>
  <cols>
    <col min="1" max="1" width="7" customWidth="1"/>
    <col min="2" max="2" width="28.5703125" customWidth="1"/>
    <col min="3" max="3" width="9.140625" customWidth="1"/>
    <col min="4" max="4" width="12.42578125" customWidth="1"/>
    <col min="5" max="6" width="8.7109375" customWidth="1"/>
    <col min="7" max="7" width="9.28515625" customWidth="1"/>
    <col min="8" max="44" width="8.140625" customWidth="1"/>
    <col min="45" max="46" width="10.85546875" customWidth="1"/>
    <col min="47" max="48" width="8.140625" customWidth="1"/>
    <col min="49" max="49" width="10.140625" customWidth="1"/>
    <col min="50" max="68" width="8.140625" customWidth="1"/>
    <col min="69" max="69" width="9.140625" customWidth="1"/>
  </cols>
  <sheetData>
    <row r="1" spans="1:69" ht="15" customHeight="1">
      <c r="BP1" s="1" t="s">
        <v>0</v>
      </c>
    </row>
    <row r="2" spans="1:69" ht="29.25" customHeight="1">
      <c r="A2" s="11" t="s">
        <v>68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</row>
    <row r="3" spans="1:69" ht="15.75" hidden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</row>
    <row r="4" spans="1:69" ht="16.5" hidden="1" customHeight="1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</row>
    <row r="5" spans="1:69" s="17" customFormat="1" ht="15" hidden="1" customHeight="1">
      <c r="BP5" s="18"/>
    </row>
    <row r="6" spans="1:69" ht="237.75" customHeight="1">
      <c r="A6" s="3" t="str">
        <f>"№ строки"</f>
        <v>№ строки</v>
      </c>
      <c r="B6" s="3" t="str">
        <f>"Строка финансового отчета"</f>
        <v>Строка финансового отчета</v>
      </c>
      <c r="C6" s="3" t="str">
        <f>"Шифр строки"</f>
        <v>Шифр строки</v>
      </c>
      <c r="D6" s="3" t="str">
        <f>"Итого по кандидатам"</f>
        <v>Итого по кандидатам</v>
      </c>
      <c r="E6" s="4" t="str">
        <f>"Сидоренко Галина Филипповна"</f>
        <v>Сидоренко Галина Филипповна</v>
      </c>
      <c r="F6" s="4" t="str">
        <f>"Цветков Антон Витальевич"</f>
        <v>Цветков Антон Витальевич</v>
      </c>
      <c r="G6" s="4" t="str">
        <f>"Избирательный округ (Округ №1 (№ 1)), всего"</f>
        <v>Избирательный округ (Округ №1 (№ 1)), всего</v>
      </c>
      <c r="H6" s="4" t="str">
        <f>"Иващенко Анатолий Викторович"</f>
        <v>Иващенко Анатолий Викторович</v>
      </c>
      <c r="I6" s="4" t="str">
        <f>"Сметанин Александр Валерьевич"</f>
        <v>Сметанин Александр Валерьевич</v>
      </c>
      <c r="J6" s="4" t="str">
        <f>"Чараев Сергей Валерьевич"</f>
        <v>Чараев Сергей Валерьевич</v>
      </c>
      <c r="K6" s="4" t="str">
        <f>"Избирательный округ (Округ №10 (№ 10)), всего"</f>
        <v>Избирательный округ (Округ №10 (№ 10)), всего</v>
      </c>
      <c r="L6" s="4" t="str">
        <f>"Космынина Любовь Климентьевна"</f>
        <v>Космынина Любовь Климентьевна</v>
      </c>
      <c r="M6" s="4" t="str">
        <f>"Тыркало Сергей Романович"</f>
        <v>Тыркало Сергей Романович</v>
      </c>
      <c r="N6" s="4" t="str">
        <f>"Избирательный округ (Округ №11 (№ 11)), всего"</f>
        <v>Избирательный округ (Округ №11 (№ 11)), всего</v>
      </c>
      <c r="O6" s="4" t="str">
        <f>"Драчева Ольга Анатольевна"</f>
        <v>Драчева Ольга Анатольевна</v>
      </c>
      <c r="P6" s="4" t="str">
        <f>"Марченко Сергей Васильевич"</f>
        <v>Марченко Сергей Васильевич</v>
      </c>
      <c r="Q6" s="4" t="str">
        <f>"Избирательный округ (Округ №12 (№ 12)), всего"</f>
        <v>Избирательный округ (Округ №12 (№ 12)), всего</v>
      </c>
      <c r="R6" s="4" t="str">
        <f>"Легедь Марина Владимировна"</f>
        <v>Легедь Марина Владимировна</v>
      </c>
      <c r="S6" s="4" t="str">
        <f>"Попкова Ирина Адамовна"</f>
        <v>Попкова Ирина Адамовна</v>
      </c>
      <c r="T6" s="4" t="str">
        <f>"Избирательный округ (Округ №13 (№ 13)), всего"</f>
        <v>Избирательный округ (Округ №13 (№ 13)), всего</v>
      </c>
      <c r="U6" s="4" t="str">
        <f>"Блинкова Валентина Петровна"</f>
        <v>Блинкова Валентина Петровна</v>
      </c>
      <c r="V6" s="4" t="str">
        <f>"Уткин Сергей Александрович"</f>
        <v>Уткин Сергей Александрович</v>
      </c>
      <c r="W6" s="4" t="str">
        <f>"Избирательный округ (Округ №14 (№ 14)), всего"</f>
        <v>Избирательный округ (Округ №14 (№ 14)), всего</v>
      </c>
      <c r="X6" s="4" t="str">
        <f>"Пфлаумер Александр Анатольевич"</f>
        <v>Пфлаумер Александр Анатольевич</v>
      </c>
      <c r="Y6" s="4" t="str">
        <f>"Избирательный округ (Округ №15 (№ 15)), всего"</f>
        <v>Избирательный округ (Округ №15 (№ 15)), всего</v>
      </c>
      <c r="Z6" s="4" t="str">
        <f>"Исмаилова Евгения Александровна"</f>
        <v>Исмаилова Евгения Александровна</v>
      </c>
      <c r="AA6" s="4" t="str">
        <f>"Худякова Татьяна Николаевна"</f>
        <v>Худякова Татьяна Николаевна</v>
      </c>
      <c r="AB6" s="4" t="str">
        <f>"Избирательный округ (Округ №16 (№ 16)), всего"</f>
        <v>Избирательный округ (Округ №16 (№ 16)), всего</v>
      </c>
      <c r="AC6" s="4" t="str">
        <f>"Литвинов Александр Владимирович"</f>
        <v>Литвинов Александр Владимирович</v>
      </c>
      <c r="AD6" s="4" t="str">
        <f>"Избирательный округ (Округ №17 (№ 17)), всего"</f>
        <v>Избирательный округ (Округ №17 (№ 17)), всего</v>
      </c>
      <c r="AE6" s="4" t="str">
        <f>"Зарипов Радик Миннырахманович"</f>
        <v>Зарипов Радик Миннырахманович</v>
      </c>
      <c r="AF6" s="4" t="str">
        <f>"Мельниченко Александр Борисович"</f>
        <v>Мельниченко Александр Борисович</v>
      </c>
      <c r="AG6" s="4" t="str">
        <f>"Избирательный округ (Округ №18 (№ 18)), всего"</f>
        <v>Избирательный округ (Округ №18 (№ 18)), всего</v>
      </c>
      <c r="AH6" s="4" t="str">
        <f>"Райс Эдуард Александрович"</f>
        <v>Райс Эдуард Александрович</v>
      </c>
      <c r="AI6" s="4" t="str">
        <f>"Избирательный округ (Округ №19 (№ 19)), всего"</f>
        <v>Избирательный округ (Округ №19 (№ 19)), всего</v>
      </c>
      <c r="AJ6" s="4" t="str">
        <f>"Ригина Елена Дмитриевна"</f>
        <v>Ригина Елена Дмитриевна</v>
      </c>
      <c r="AK6" s="4" t="str">
        <f>"Избирательный округ (Округ №2 (№ 2)), всего"</f>
        <v>Избирательный округ (Округ №2 (№ 2)), всего</v>
      </c>
      <c r="AL6" s="4" t="str">
        <f>"Рогов Владимир Михайлович"</f>
        <v>Рогов Владимир Михайлович</v>
      </c>
      <c r="AM6" s="4" t="str">
        <f>"Избирательный округ (Округ №20 (№ 20)), всего"</f>
        <v>Избирательный округ (Округ №20 (№ 20)), всего</v>
      </c>
      <c r="AN6" s="4" t="str">
        <f>"Татарников Сергей Сергеевич"</f>
        <v>Татарников Сергей Сергеевич</v>
      </c>
      <c r="AO6" s="4" t="str">
        <f>"Избирательный округ (Округ №21 (№ 21)), всего"</f>
        <v>Избирательный округ (Округ №21 (№ 21)), всего</v>
      </c>
      <c r="AP6" s="4" t="str">
        <f>"Атмановская Светлана Валерьевна"</f>
        <v>Атмановская Светлана Валерьевна</v>
      </c>
      <c r="AQ6" s="4" t="str">
        <f>"Избирательный округ (Округ №22 (№ 22)), всего"</f>
        <v>Избирательный округ (Округ №22 (№ 22)), всего</v>
      </c>
      <c r="AR6" s="4" t="str">
        <f>"Брижетенков Владимир Михайлович"</f>
        <v>Брижетенков Владимир Михайлович</v>
      </c>
      <c r="AS6" s="4" t="str">
        <f>"Каньшин Олег Витальевич"</f>
        <v>Каньшин Олег Витальевич</v>
      </c>
      <c r="AT6" s="4" t="str">
        <f>"Избирательный округ (Округ №23 (№ 23)), всего"</f>
        <v>Избирательный округ (Округ №23 (№ 23)), всего</v>
      </c>
      <c r="AU6" s="4" t="str">
        <f>"Бредихина Любовь Павловна"</f>
        <v>Бредихина Любовь Павловна</v>
      </c>
      <c r="AV6" s="4" t="str">
        <f>"Гордеев Сергей Анатольевич"</f>
        <v>Гордеев Сергей Анатольевич</v>
      </c>
      <c r="AW6" s="4" t="str">
        <f>"Избирательный округ (Округ №24 (№ 24)), всего"</f>
        <v>Избирательный округ (Округ №24 (№ 24)), всего</v>
      </c>
      <c r="AX6" s="4" t="str">
        <f>"Зубов Сергей Викторович"</f>
        <v>Зубов Сергей Викторович</v>
      </c>
      <c r="AY6" s="4" t="str">
        <f>"Избирательный округ (Округ №3 (№ 3)), всего"</f>
        <v>Избирательный округ (Округ №3 (№ 3)), всего</v>
      </c>
      <c r="AZ6" s="4" t="str">
        <f>"Молчанов Владимир Иванович"</f>
        <v>Молчанов Владимир Иванович</v>
      </c>
      <c r="BA6" s="4" t="str">
        <f>"Темченко Виктор Дмитриевич"</f>
        <v>Темченко Виктор Дмитриевич</v>
      </c>
      <c r="BB6" s="4" t="str">
        <f>"Избирательный округ (Округ №4 (№ 4)), всего"</f>
        <v>Избирательный округ (Округ №4 (№ 4)), всего</v>
      </c>
      <c r="BC6" s="4" t="str">
        <f>"Цибульская Елена Александровна"</f>
        <v>Цибульская Елена Александровна</v>
      </c>
      <c r="BD6" s="4" t="str">
        <f>"Избирательный округ (Округ №5 (№ 5)), всего"</f>
        <v>Избирательный округ (Округ №5 (№ 5)), всего</v>
      </c>
      <c r="BE6" s="4" t="str">
        <f>"Михайлова Галина Александровна"</f>
        <v>Михайлова Галина Александровна</v>
      </c>
      <c r="BF6" s="4" t="str">
        <f>"Потапова Ирина Викторовна"</f>
        <v>Потапова Ирина Викторовна</v>
      </c>
      <c r="BG6" s="4" t="str">
        <f>"Избирательный округ (Округ №6 (№ 6)), всего"</f>
        <v>Избирательный округ (Округ №6 (№ 6)), всего</v>
      </c>
      <c r="BH6" s="4" t="str">
        <f>"Гусев Виктор Максимович"</f>
        <v>Гусев Виктор Максимович</v>
      </c>
      <c r="BI6" s="4" t="str">
        <f>"Сиднева Вера Ивановна"</f>
        <v>Сиднева Вера Ивановна</v>
      </c>
      <c r="BJ6" s="4" t="str">
        <f>"Избирательный округ (Округ №7 (№ 7)), всего"</f>
        <v>Избирательный округ (Округ №7 (№ 7)), всего</v>
      </c>
      <c r="BK6" s="4" t="str">
        <f>"Гемель Дмитрий Валентинович"</f>
        <v>Гемель Дмитрий Валентинович</v>
      </c>
      <c r="BL6" s="4" t="str">
        <f>"Николаев Алексей Валентинович"</f>
        <v>Николаев Алексей Валентинович</v>
      </c>
      <c r="BM6" s="4" t="str">
        <f>"Избирательный округ (Округ №8 (№ 8)), всего"</f>
        <v>Избирательный округ (Округ №8 (№ 8)), всего</v>
      </c>
      <c r="BN6" s="4" t="str">
        <f>"Бадюков Андрей Сергеевич"</f>
        <v>Бадюков Андрей Сергеевич</v>
      </c>
      <c r="BO6" s="4" t="str">
        <f>"Бредов Александр Владимирович"</f>
        <v>Бредов Александр Владимирович</v>
      </c>
      <c r="BP6" s="4" t="str">
        <f>"Избирательный округ (Округ №9 (№ 9)), всего"</f>
        <v>Избирательный округ (Округ №9 (№ 9)), всего</v>
      </c>
    </row>
    <row r="7" spans="1:69">
      <c r="A7" s="6" t="s">
        <v>3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26</v>
      </c>
      <c r="AA7" s="3">
        <v>27</v>
      </c>
      <c r="AB7" s="3">
        <v>28</v>
      </c>
      <c r="AC7" s="3">
        <v>29</v>
      </c>
      <c r="AD7" s="3">
        <v>30</v>
      </c>
      <c r="AE7" s="3">
        <v>31</v>
      </c>
      <c r="AF7" s="3">
        <v>32</v>
      </c>
      <c r="AG7" s="3">
        <v>33</v>
      </c>
      <c r="AH7" s="3">
        <v>34</v>
      </c>
      <c r="AI7" s="3">
        <v>35</v>
      </c>
      <c r="AJ7" s="3">
        <v>36</v>
      </c>
      <c r="AK7" s="3">
        <v>37</v>
      </c>
      <c r="AL7" s="3">
        <v>38</v>
      </c>
      <c r="AM7" s="3">
        <v>39</v>
      </c>
      <c r="AN7" s="3">
        <v>40</v>
      </c>
      <c r="AO7" s="3">
        <v>41</v>
      </c>
      <c r="AP7" s="3">
        <v>42</v>
      </c>
      <c r="AQ7" s="3">
        <v>43</v>
      </c>
      <c r="AR7" s="3">
        <v>44</v>
      </c>
      <c r="AS7" s="3">
        <v>45</v>
      </c>
      <c r="AT7" s="3">
        <v>46</v>
      </c>
      <c r="AU7" s="3">
        <v>47</v>
      </c>
      <c r="AV7" s="3">
        <v>48</v>
      </c>
      <c r="AW7" s="3">
        <v>49</v>
      </c>
      <c r="AX7" s="3">
        <v>50</v>
      </c>
      <c r="AY7" s="3">
        <v>51</v>
      </c>
      <c r="AZ7" s="3">
        <v>52</v>
      </c>
      <c r="BA7" s="3">
        <v>53</v>
      </c>
      <c r="BB7" s="3">
        <v>54</v>
      </c>
      <c r="BC7" s="3">
        <v>55</v>
      </c>
      <c r="BD7" s="3">
        <v>56</v>
      </c>
      <c r="BE7" s="3">
        <v>57</v>
      </c>
      <c r="BF7" s="3">
        <v>58</v>
      </c>
      <c r="BG7" s="3">
        <v>59</v>
      </c>
      <c r="BH7" s="3">
        <v>60</v>
      </c>
      <c r="BI7" s="3">
        <v>61</v>
      </c>
      <c r="BJ7" s="3">
        <v>62</v>
      </c>
      <c r="BK7" s="3">
        <v>63</v>
      </c>
      <c r="BL7" s="3">
        <v>64</v>
      </c>
      <c r="BM7" s="3">
        <v>65</v>
      </c>
      <c r="BN7" s="3">
        <v>66</v>
      </c>
      <c r="BO7" s="3">
        <v>67</v>
      </c>
      <c r="BP7" s="3">
        <v>68</v>
      </c>
      <c r="BQ7" s="2"/>
    </row>
    <row r="8" spans="1:69" ht="30" customHeight="1">
      <c r="A8" s="7" t="s">
        <v>3</v>
      </c>
      <c r="B8" s="8" t="s">
        <v>16</v>
      </c>
      <c r="C8" s="9">
        <v>10</v>
      </c>
      <c r="D8" s="10">
        <v>121750</v>
      </c>
      <c r="E8" s="10">
        <v>0</v>
      </c>
      <c r="F8" s="10">
        <v>3000</v>
      </c>
      <c r="G8" s="10">
        <v>3000</v>
      </c>
      <c r="H8" s="10">
        <v>3200</v>
      </c>
      <c r="I8" s="10">
        <v>0</v>
      </c>
      <c r="J8" s="10">
        <v>3000</v>
      </c>
      <c r="K8" s="10">
        <v>6200</v>
      </c>
      <c r="L8" s="10">
        <v>0</v>
      </c>
      <c r="M8" s="10">
        <v>3000</v>
      </c>
      <c r="N8" s="10">
        <v>3000</v>
      </c>
      <c r="O8" s="10">
        <v>3000</v>
      </c>
      <c r="P8" s="10">
        <v>600</v>
      </c>
      <c r="Q8" s="10">
        <v>3600</v>
      </c>
      <c r="R8" s="10">
        <v>3000</v>
      </c>
      <c r="S8" s="10">
        <v>0</v>
      </c>
      <c r="T8" s="10">
        <v>3000</v>
      </c>
      <c r="U8" s="10">
        <v>0</v>
      </c>
      <c r="V8" s="10">
        <v>3000</v>
      </c>
      <c r="W8" s="10">
        <v>3000</v>
      </c>
      <c r="X8" s="10">
        <v>3000</v>
      </c>
      <c r="Y8" s="10">
        <v>3000</v>
      </c>
      <c r="Z8" s="10">
        <v>200</v>
      </c>
      <c r="AA8" s="10">
        <v>3000</v>
      </c>
      <c r="AB8" s="10">
        <v>3200</v>
      </c>
      <c r="AC8" s="10">
        <v>3000</v>
      </c>
      <c r="AD8" s="10">
        <v>3000</v>
      </c>
      <c r="AE8" s="10">
        <v>0</v>
      </c>
      <c r="AF8" s="10">
        <v>3000</v>
      </c>
      <c r="AG8" s="10">
        <v>3000</v>
      </c>
      <c r="AH8" s="10">
        <v>3000</v>
      </c>
      <c r="AI8" s="10">
        <v>3000</v>
      </c>
      <c r="AJ8" s="10">
        <v>3000</v>
      </c>
      <c r="AK8" s="10">
        <v>3000</v>
      </c>
      <c r="AL8" s="10">
        <v>3000</v>
      </c>
      <c r="AM8" s="10">
        <v>3000</v>
      </c>
      <c r="AN8" s="10">
        <v>3000</v>
      </c>
      <c r="AO8" s="10">
        <v>3000</v>
      </c>
      <c r="AP8" s="10">
        <v>3000</v>
      </c>
      <c r="AQ8" s="10">
        <v>3000</v>
      </c>
      <c r="AR8" s="10">
        <v>3000</v>
      </c>
      <c r="AS8" s="10">
        <v>34850</v>
      </c>
      <c r="AT8" s="10">
        <v>37850</v>
      </c>
      <c r="AU8" s="10">
        <v>9000</v>
      </c>
      <c r="AV8" s="10">
        <v>3000</v>
      </c>
      <c r="AW8" s="10">
        <v>12000</v>
      </c>
      <c r="AX8" s="10">
        <v>0</v>
      </c>
      <c r="AY8" s="10">
        <v>0</v>
      </c>
      <c r="AZ8" s="10">
        <v>3000</v>
      </c>
      <c r="BA8" s="10">
        <v>0</v>
      </c>
      <c r="BB8" s="10">
        <v>3000</v>
      </c>
      <c r="BC8" s="10">
        <v>3000</v>
      </c>
      <c r="BD8" s="10">
        <v>3000</v>
      </c>
      <c r="BE8" s="10">
        <v>3000</v>
      </c>
      <c r="BF8" s="10">
        <v>0</v>
      </c>
      <c r="BG8" s="10">
        <v>3000</v>
      </c>
      <c r="BH8" s="10">
        <v>3000</v>
      </c>
      <c r="BI8" s="10">
        <v>0</v>
      </c>
      <c r="BJ8" s="10">
        <v>3000</v>
      </c>
      <c r="BK8" s="10">
        <v>3000</v>
      </c>
      <c r="BL8" s="10">
        <v>4900</v>
      </c>
      <c r="BM8" s="10">
        <v>7900</v>
      </c>
      <c r="BN8" s="10">
        <v>3000</v>
      </c>
      <c r="BO8" s="10">
        <v>0</v>
      </c>
      <c r="BP8" s="10">
        <v>3000</v>
      </c>
      <c r="BQ8" s="2"/>
    </row>
    <row r="9" spans="1:69">
      <c r="A9" s="7" t="s">
        <v>4</v>
      </c>
      <c r="B9" s="9" t="s">
        <v>6</v>
      </c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2"/>
    </row>
    <row r="10" spans="1:69" ht="60" customHeight="1">
      <c r="A10" s="7" t="s">
        <v>5</v>
      </c>
      <c r="B10" s="8" t="s">
        <v>17</v>
      </c>
      <c r="C10" s="9">
        <v>20</v>
      </c>
      <c r="D10" s="10">
        <v>121750</v>
      </c>
      <c r="E10" s="10">
        <v>0</v>
      </c>
      <c r="F10" s="10">
        <v>3000</v>
      </c>
      <c r="G10" s="10">
        <v>3000</v>
      </c>
      <c r="H10" s="10">
        <v>3200</v>
      </c>
      <c r="I10" s="10">
        <v>0</v>
      </c>
      <c r="J10" s="10">
        <v>3000</v>
      </c>
      <c r="K10" s="10">
        <v>6200</v>
      </c>
      <c r="L10" s="10">
        <v>0</v>
      </c>
      <c r="M10" s="10">
        <v>3000</v>
      </c>
      <c r="N10" s="10">
        <v>3000</v>
      </c>
      <c r="O10" s="10">
        <v>3000</v>
      </c>
      <c r="P10" s="10">
        <v>600</v>
      </c>
      <c r="Q10" s="10">
        <v>3600</v>
      </c>
      <c r="R10" s="10">
        <v>3000</v>
      </c>
      <c r="S10" s="10">
        <v>0</v>
      </c>
      <c r="T10" s="10">
        <v>3000</v>
      </c>
      <c r="U10" s="10">
        <v>0</v>
      </c>
      <c r="V10" s="10">
        <v>3000</v>
      </c>
      <c r="W10" s="10">
        <v>3000</v>
      </c>
      <c r="X10" s="10">
        <v>3000</v>
      </c>
      <c r="Y10" s="10">
        <v>3000</v>
      </c>
      <c r="Z10" s="10">
        <v>200</v>
      </c>
      <c r="AA10" s="10">
        <v>3000</v>
      </c>
      <c r="AB10" s="10">
        <v>3200</v>
      </c>
      <c r="AC10" s="10">
        <v>3000</v>
      </c>
      <c r="AD10" s="10">
        <v>3000</v>
      </c>
      <c r="AE10" s="10">
        <v>0</v>
      </c>
      <c r="AF10" s="10">
        <v>3000</v>
      </c>
      <c r="AG10" s="10">
        <v>3000</v>
      </c>
      <c r="AH10" s="10">
        <v>3000</v>
      </c>
      <c r="AI10" s="10">
        <v>3000</v>
      </c>
      <c r="AJ10" s="10">
        <v>3000</v>
      </c>
      <c r="AK10" s="10">
        <v>3000</v>
      </c>
      <c r="AL10" s="10">
        <v>3000</v>
      </c>
      <c r="AM10" s="10">
        <v>3000</v>
      </c>
      <c r="AN10" s="10">
        <v>3000</v>
      </c>
      <c r="AO10" s="10">
        <v>3000</v>
      </c>
      <c r="AP10" s="10">
        <v>3000</v>
      </c>
      <c r="AQ10" s="10">
        <v>3000</v>
      </c>
      <c r="AR10" s="10">
        <v>3000</v>
      </c>
      <c r="AS10" s="10">
        <v>34850</v>
      </c>
      <c r="AT10" s="10">
        <v>37850</v>
      </c>
      <c r="AU10" s="10">
        <v>9000</v>
      </c>
      <c r="AV10" s="10">
        <v>3000</v>
      </c>
      <c r="AW10" s="10">
        <v>12000</v>
      </c>
      <c r="AX10" s="10">
        <v>0</v>
      </c>
      <c r="AY10" s="10">
        <v>0</v>
      </c>
      <c r="AZ10" s="10">
        <v>3000</v>
      </c>
      <c r="BA10" s="10">
        <v>0</v>
      </c>
      <c r="BB10" s="10">
        <v>3000</v>
      </c>
      <c r="BC10" s="10">
        <v>3000</v>
      </c>
      <c r="BD10" s="10">
        <v>3000</v>
      </c>
      <c r="BE10" s="10">
        <v>3000</v>
      </c>
      <c r="BF10" s="10">
        <v>0</v>
      </c>
      <c r="BG10" s="10">
        <v>3000</v>
      </c>
      <c r="BH10" s="10">
        <v>3000</v>
      </c>
      <c r="BI10" s="10">
        <v>0</v>
      </c>
      <c r="BJ10" s="10">
        <v>3000</v>
      </c>
      <c r="BK10" s="10">
        <v>3000</v>
      </c>
      <c r="BL10" s="10">
        <v>4900</v>
      </c>
      <c r="BM10" s="10">
        <v>7900</v>
      </c>
      <c r="BN10" s="10">
        <v>3000</v>
      </c>
      <c r="BO10" s="10">
        <v>0</v>
      </c>
      <c r="BP10" s="10">
        <v>3000</v>
      </c>
      <c r="BQ10" s="2"/>
    </row>
    <row r="11" spans="1:69">
      <c r="A11" s="7" t="s">
        <v>4</v>
      </c>
      <c r="B11" s="9" t="s">
        <v>6</v>
      </c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2"/>
    </row>
    <row r="12" spans="1:69" ht="37.5" customHeight="1">
      <c r="A12" s="7" t="s">
        <v>7</v>
      </c>
      <c r="B12" s="8" t="s">
        <v>18</v>
      </c>
      <c r="C12" s="9">
        <v>30</v>
      </c>
      <c r="D12" s="10">
        <v>75900</v>
      </c>
      <c r="E12" s="10">
        <v>0</v>
      </c>
      <c r="F12" s="10">
        <v>3000</v>
      </c>
      <c r="G12" s="10">
        <v>3000</v>
      </c>
      <c r="H12" s="10">
        <v>3200</v>
      </c>
      <c r="I12" s="10">
        <v>0</v>
      </c>
      <c r="J12" s="10">
        <v>3000</v>
      </c>
      <c r="K12" s="10">
        <v>6200</v>
      </c>
      <c r="L12" s="10">
        <v>0</v>
      </c>
      <c r="M12" s="10">
        <v>3000</v>
      </c>
      <c r="N12" s="10">
        <v>3000</v>
      </c>
      <c r="O12" s="10">
        <v>3000</v>
      </c>
      <c r="P12" s="10">
        <v>600</v>
      </c>
      <c r="Q12" s="10">
        <v>3600</v>
      </c>
      <c r="R12" s="10">
        <v>3000</v>
      </c>
      <c r="S12" s="10">
        <v>0</v>
      </c>
      <c r="T12" s="10">
        <v>3000</v>
      </c>
      <c r="U12" s="10">
        <v>0</v>
      </c>
      <c r="V12" s="10">
        <v>3000</v>
      </c>
      <c r="W12" s="10">
        <v>3000</v>
      </c>
      <c r="X12" s="10">
        <v>3000</v>
      </c>
      <c r="Y12" s="10">
        <v>3000</v>
      </c>
      <c r="Z12" s="10">
        <v>200</v>
      </c>
      <c r="AA12" s="10">
        <v>0</v>
      </c>
      <c r="AB12" s="10">
        <v>200</v>
      </c>
      <c r="AC12" s="10">
        <v>3000</v>
      </c>
      <c r="AD12" s="10">
        <v>3000</v>
      </c>
      <c r="AE12" s="10">
        <v>0</v>
      </c>
      <c r="AF12" s="10">
        <v>3000</v>
      </c>
      <c r="AG12" s="10">
        <v>3000</v>
      </c>
      <c r="AH12" s="10">
        <v>3000</v>
      </c>
      <c r="AI12" s="10">
        <v>3000</v>
      </c>
      <c r="AJ12" s="10">
        <v>3000</v>
      </c>
      <c r="AK12" s="10">
        <v>3000</v>
      </c>
      <c r="AL12" s="10">
        <v>3000</v>
      </c>
      <c r="AM12" s="10">
        <v>3000</v>
      </c>
      <c r="AN12" s="10">
        <v>3000</v>
      </c>
      <c r="AO12" s="10">
        <v>3000</v>
      </c>
      <c r="AP12" s="10">
        <v>3000</v>
      </c>
      <c r="AQ12" s="10">
        <v>3000</v>
      </c>
      <c r="AR12" s="10">
        <v>3000</v>
      </c>
      <c r="AS12" s="10">
        <v>0</v>
      </c>
      <c r="AT12" s="10">
        <v>3000</v>
      </c>
      <c r="AU12" s="10">
        <v>1000</v>
      </c>
      <c r="AV12" s="10">
        <v>3000</v>
      </c>
      <c r="AW12" s="10">
        <v>4000</v>
      </c>
      <c r="AX12" s="10">
        <v>0</v>
      </c>
      <c r="AY12" s="10">
        <v>0</v>
      </c>
      <c r="AZ12" s="10">
        <v>3000</v>
      </c>
      <c r="BA12" s="10">
        <v>0</v>
      </c>
      <c r="BB12" s="10">
        <v>3000</v>
      </c>
      <c r="BC12" s="10">
        <v>3000</v>
      </c>
      <c r="BD12" s="10">
        <v>3000</v>
      </c>
      <c r="BE12" s="10">
        <v>3000</v>
      </c>
      <c r="BF12" s="10">
        <v>0</v>
      </c>
      <c r="BG12" s="10">
        <v>3000</v>
      </c>
      <c r="BH12" s="10">
        <v>3000</v>
      </c>
      <c r="BI12" s="10">
        <v>0</v>
      </c>
      <c r="BJ12" s="10">
        <v>3000</v>
      </c>
      <c r="BK12" s="10">
        <v>3000</v>
      </c>
      <c r="BL12" s="10">
        <v>4900</v>
      </c>
      <c r="BM12" s="10">
        <v>7900</v>
      </c>
      <c r="BN12" s="10">
        <v>3000</v>
      </c>
      <c r="BO12" s="10">
        <v>0</v>
      </c>
      <c r="BP12" s="10">
        <v>3000</v>
      </c>
      <c r="BQ12" s="2"/>
    </row>
    <row r="13" spans="1:69" ht="48.75" customHeight="1">
      <c r="A13" s="7" t="s">
        <v>8</v>
      </c>
      <c r="B13" s="8" t="s">
        <v>19</v>
      </c>
      <c r="C13" s="9">
        <v>40</v>
      </c>
      <c r="D13" s="10">
        <v>8000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8000</v>
      </c>
      <c r="AV13" s="10">
        <v>0</v>
      </c>
      <c r="AW13" s="10">
        <v>8000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2"/>
    </row>
    <row r="14" spans="1:69" ht="33" customHeight="1">
      <c r="A14" s="7" t="s">
        <v>20</v>
      </c>
      <c r="B14" s="8" t="s">
        <v>21</v>
      </c>
      <c r="C14" s="9">
        <v>50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2"/>
    </row>
    <row r="15" spans="1:69" ht="36" customHeight="1">
      <c r="A15" s="7" t="s">
        <v>22</v>
      </c>
      <c r="B15" s="8" t="s">
        <v>23</v>
      </c>
      <c r="C15" s="9">
        <v>60</v>
      </c>
      <c r="D15" s="10">
        <v>37850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3000</v>
      </c>
      <c r="AB15" s="10">
        <v>3000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34850</v>
      </c>
      <c r="AT15" s="10">
        <v>34850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2"/>
    </row>
    <row r="16" spans="1:69" ht="95.25" customHeight="1">
      <c r="A16" s="7" t="s">
        <v>9</v>
      </c>
      <c r="B16" s="8" t="s">
        <v>24</v>
      </c>
      <c r="C16" s="9">
        <v>70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2"/>
    </row>
    <row r="17" spans="1:69">
      <c r="A17" s="7" t="s">
        <v>4</v>
      </c>
      <c r="B17" s="9" t="s">
        <v>6</v>
      </c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2"/>
    </row>
    <row r="18" spans="1:69" ht="45" customHeight="1">
      <c r="A18" s="7" t="s">
        <v>10</v>
      </c>
      <c r="B18" s="8" t="s">
        <v>18</v>
      </c>
      <c r="C18" s="9">
        <v>80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2"/>
    </row>
    <row r="19" spans="1:69" ht="57" customHeight="1">
      <c r="A19" s="7" t="s">
        <v>11</v>
      </c>
      <c r="B19" s="8" t="s">
        <v>25</v>
      </c>
      <c r="C19" s="9">
        <v>90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2"/>
    </row>
    <row r="20" spans="1:69" ht="20.25" customHeight="1">
      <c r="A20" s="7" t="s">
        <v>12</v>
      </c>
      <c r="B20" s="8" t="s">
        <v>26</v>
      </c>
      <c r="C20" s="9">
        <v>100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2"/>
    </row>
    <row r="21" spans="1:69" ht="24" customHeight="1">
      <c r="A21" s="7" t="s">
        <v>27</v>
      </c>
      <c r="B21" s="8" t="s">
        <v>28</v>
      </c>
      <c r="C21" s="9">
        <v>110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2"/>
    </row>
    <row r="22" spans="1:69" ht="31.5" customHeight="1">
      <c r="A22" s="7" t="s">
        <v>29</v>
      </c>
      <c r="B22" s="8" t="s">
        <v>30</v>
      </c>
      <c r="C22" s="9">
        <v>120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2"/>
    </row>
    <row r="23" spans="1:69">
      <c r="A23" s="7" t="s">
        <v>4</v>
      </c>
      <c r="B23" s="9" t="s">
        <v>6</v>
      </c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2"/>
    </row>
    <row r="24" spans="1:69" ht="23.25" customHeight="1">
      <c r="A24" s="7" t="s">
        <v>31</v>
      </c>
      <c r="B24" s="8" t="s">
        <v>32</v>
      </c>
      <c r="C24" s="9">
        <v>130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2"/>
    </row>
    <row r="25" spans="1:69" ht="63" customHeight="1">
      <c r="A25" s="7" t="s">
        <v>33</v>
      </c>
      <c r="B25" s="8" t="s">
        <v>34</v>
      </c>
      <c r="C25" s="9">
        <v>140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2"/>
    </row>
    <row r="26" spans="1:69">
      <c r="A26" s="7" t="s">
        <v>4</v>
      </c>
      <c r="B26" s="9" t="s">
        <v>6</v>
      </c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2"/>
    </row>
    <row r="27" spans="1:69" ht="61.5" customHeight="1">
      <c r="A27" s="7" t="s">
        <v>35</v>
      </c>
      <c r="B27" s="8" t="s">
        <v>36</v>
      </c>
      <c r="C27" s="9">
        <v>150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2"/>
    </row>
    <row r="28" spans="1:69" ht="75" customHeight="1">
      <c r="A28" s="7" t="s">
        <v>37</v>
      </c>
      <c r="B28" s="8" t="s">
        <v>38</v>
      </c>
      <c r="C28" s="9">
        <v>160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2"/>
    </row>
    <row r="29" spans="1:69" ht="47.25" customHeight="1">
      <c r="A29" s="7" t="s">
        <v>40</v>
      </c>
      <c r="B29" s="8" t="s">
        <v>39</v>
      </c>
      <c r="C29" s="9">
        <v>170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2"/>
    </row>
    <row r="30" spans="1:69" ht="50.25" customHeight="1">
      <c r="A30" s="7" t="s">
        <v>41</v>
      </c>
      <c r="B30" s="8" t="s">
        <v>42</v>
      </c>
      <c r="C30" s="9">
        <v>180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2"/>
    </row>
    <row r="31" spans="1:69" ht="24" customHeight="1">
      <c r="A31" s="7" t="s">
        <v>43</v>
      </c>
      <c r="B31" s="8" t="s">
        <v>44</v>
      </c>
      <c r="C31" s="9">
        <v>190</v>
      </c>
      <c r="D31" s="10">
        <v>118350</v>
      </c>
      <c r="E31" s="10">
        <v>0</v>
      </c>
      <c r="F31" s="10">
        <v>3000</v>
      </c>
      <c r="G31" s="10">
        <v>3000</v>
      </c>
      <c r="H31" s="10">
        <v>3200</v>
      </c>
      <c r="I31" s="10">
        <v>0</v>
      </c>
      <c r="J31" s="10">
        <v>3000</v>
      </c>
      <c r="K31" s="10">
        <v>6200</v>
      </c>
      <c r="L31" s="10">
        <v>0</v>
      </c>
      <c r="M31" s="10">
        <v>3000</v>
      </c>
      <c r="N31" s="10">
        <v>3000</v>
      </c>
      <c r="O31" s="10">
        <v>3000</v>
      </c>
      <c r="P31" s="10">
        <v>600</v>
      </c>
      <c r="Q31" s="10">
        <v>3600</v>
      </c>
      <c r="R31" s="10">
        <v>3000</v>
      </c>
      <c r="S31" s="10">
        <v>0</v>
      </c>
      <c r="T31" s="10">
        <v>3000</v>
      </c>
      <c r="U31" s="10">
        <v>0</v>
      </c>
      <c r="V31" s="10">
        <v>3000</v>
      </c>
      <c r="W31" s="10">
        <v>3000</v>
      </c>
      <c r="X31" s="10">
        <v>3000</v>
      </c>
      <c r="Y31" s="10">
        <v>3000</v>
      </c>
      <c r="Z31" s="10">
        <v>200</v>
      </c>
      <c r="AA31" s="10">
        <v>3000</v>
      </c>
      <c r="AB31" s="10">
        <v>3200</v>
      </c>
      <c r="AC31" s="10">
        <v>3000</v>
      </c>
      <c r="AD31" s="10">
        <v>3000</v>
      </c>
      <c r="AE31" s="10">
        <v>0</v>
      </c>
      <c r="AF31" s="10">
        <v>3000</v>
      </c>
      <c r="AG31" s="10">
        <v>3000</v>
      </c>
      <c r="AH31" s="10">
        <v>3000</v>
      </c>
      <c r="AI31" s="10">
        <v>3000</v>
      </c>
      <c r="AJ31" s="10">
        <v>3000</v>
      </c>
      <c r="AK31" s="10">
        <v>3000</v>
      </c>
      <c r="AL31" s="10">
        <v>3000</v>
      </c>
      <c r="AM31" s="10">
        <v>3000</v>
      </c>
      <c r="AN31" s="10">
        <v>3000</v>
      </c>
      <c r="AO31" s="10">
        <v>3000</v>
      </c>
      <c r="AP31" s="10">
        <v>3000</v>
      </c>
      <c r="AQ31" s="10">
        <v>3000</v>
      </c>
      <c r="AR31" s="10">
        <v>3000</v>
      </c>
      <c r="AS31" s="10">
        <v>34850</v>
      </c>
      <c r="AT31" s="10">
        <v>37850</v>
      </c>
      <c r="AU31" s="10">
        <v>5600</v>
      </c>
      <c r="AV31" s="10">
        <v>3000</v>
      </c>
      <c r="AW31" s="10">
        <v>8600</v>
      </c>
      <c r="AX31" s="10">
        <v>0</v>
      </c>
      <c r="AY31" s="10">
        <v>0</v>
      </c>
      <c r="AZ31" s="10">
        <v>3000</v>
      </c>
      <c r="BA31" s="10">
        <v>0</v>
      </c>
      <c r="BB31" s="10">
        <v>3000</v>
      </c>
      <c r="BC31" s="10">
        <v>3000</v>
      </c>
      <c r="BD31" s="10">
        <v>3000</v>
      </c>
      <c r="BE31" s="10">
        <v>3000</v>
      </c>
      <c r="BF31" s="10">
        <v>0</v>
      </c>
      <c r="BG31" s="10">
        <v>3000</v>
      </c>
      <c r="BH31" s="10">
        <v>3000</v>
      </c>
      <c r="BI31" s="10">
        <v>0</v>
      </c>
      <c r="BJ31" s="10">
        <v>3000</v>
      </c>
      <c r="BK31" s="10">
        <v>3000</v>
      </c>
      <c r="BL31" s="10">
        <v>4900</v>
      </c>
      <c r="BM31" s="10">
        <v>7900</v>
      </c>
      <c r="BN31" s="10">
        <v>3000</v>
      </c>
      <c r="BO31" s="10">
        <v>0</v>
      </c>
      <c r="BP31" s="10">
        <v>3000</v>
      </c>
      <c r="BQ31" s="2"/>
    </row>
    <row r="32" spans="1:69">
      <c r="A32" s="7" t="s">
        <v>4</v>
      </c>
      <c r="B32" s="9" t="s">
        <v>6</v>
      </c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2"/>
    </row>
    <row r="33" spans="1:69" ht="30" customHeight="1">
      <c r="A33" s="7" t="s">
        <v>45</v>
      </c>
      <c r="B33" s="8" t="s">
        <v>46</v>
      </c>
      <c r="C33" s="9">
        <v>200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2"/>
    </row>
    <row r="34" spans="1:69">
      <c r="A34" s="7" t="s">
        <v>4</v>
      </c>
      <c r="B34" s="9" t="s">
        <v>6</v>
      </c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2"/>
    </row>
    <row r="35" spans="1:69" ht="34.5" customHeight="1">
      <c r="A35" s="7" t="s">
        <v>47</v>
      </c>
      <c r="B35" s="8" t="s">
        <v>48</v>
      </c>
      <c r="C35" s="9">
        <v>210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2"/>
    </row>
    <row r="36" spans="1:69" ht="49.5" customHeight="1">
      <c r="A36" s="7" t="s">
        <v>49</v>
      </c>
      <c r="B36" s="8" t="s">
        <v>50</v>
      </c>
      <c r="C36" s="9">
        <v>220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2"/>
    </row>
    <row r="37" spans="1:69" ht="45" customHeight="1">
      <c r="A37" s="7" t="s">
        <v>51</v>
      </c>
      <c r="B37" s="8" t="s">
        <v>52</v>
      </c>
      <c r="C37" s="9">
        <v>230</v>
      </c>
      <c r="D37" s="10">
        <v>3000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3000</v>
      </c>
      <c r="BM37" s="10">
        <v>3000</v>
      </c>
      <c r="BN37" s="10">
        <v>0</v>
      </c>
      <c r="BO37" s="10">
        <v>0</v>
      </c>
      <c r="BP37" s="10">
        <v>0</v>
      </c>
      <c r="BQ37" s="2"/>
    </row>
    <row r="38" spans="1:69" ht="51" customHeight="1">
      <c r="A38" s="7" t="s">
        <v>53</v>
      </c>
      <c r="B38" s="8" t="s">
        <v>54</v>
      </c>
      <c r="C38" s="9">
        <v>240</v>
      </c>
      <c r="D38" s="10">
        <v>92650</v>
      </c>
      <c r="E38" s="10">
        <v>0</v>
      </c>
      <c r="F38" s="10">
        <v>3000</v>
      </c>
      <c r="G38" s="10">
        <v>3000</v>
      </c>
      <c r="H38" s="10">
        <v>3200</v>
      </c>
      <c r="I38" s="10">
        <v>0</v>
      </c>
      <c r="J38" s="10">
        <v>3000</v>
      </c>
      <c r="K38" s="10">
        <v>6200</v>
      </c>
      <c r="L38" s="10">
        <v>0</v>
      </c>
      <c r="M38" s="10">
        <v>3000</v>
      </c>
      <c r="N38" s="10">
        <v>3000</v>
      </c>
      <c r="O38" s="10">
        <v>3000</v>
      </c>
      <c r="P38" s="10">
        <v>0</v>
      </c>
      <c r="Q38" s="10">
        <v>3000</v>
      </c>
      <c r="R38" s="10">
        <v>3000</v>
      </c>
      <c r="S38" s="10">
        <v>0</v>
      </c>
      <c r="T38" s="10">
        <v>3000</v>
      </c>
      <c r="U38" s="10">
        <v>0</v>
      </c>
      <c r="V38" s="10">
        <v>3000</v>
      </c>
      <c r="W38" s="10">
        <v>3000</v>
      </c>
      <c r="X38" s="10">
        <v>3000</v>
      </c>
      <c r="Y38" s="10">
        <v>3000</v>
      </c>
      <c r="Z38" s="10">
        <v>0</v>
      </c>
      <c r="AA38" s="10">
        <v>3000</v>
      </c>
      <c r="AB38" s="10">
        <v>3000</v>
      </c>
      <c r="AC38" s="10">
        <v>3000</v>
      </c>
      <c r="AD38" s="10">
        <v>3000</v>
      </c>
      <c r="AE38" s="10">
        <v>0</v>
      </c>
      <c r="AF38" s="10">
        <v>3000</v>
      </c>
      <c r="AG38" s="10">
        <v>3000</v>
      </c>
      <c r="AH38" s="10">
        <v>3000</v>
      </c>
      <c r="AI38" s="10">
        <v>3000</v>
      </c>
      <c r="AJ38" s="10">
        <v>3000</v>
      </c>
      <c r="AK38" s="10">
        <v>3000</v>
      </c>
      <c r="AL38" s="10">
        <v>3000</v>
      </c>
      <c r="AM38" s="10">
        <v>3000</v>
      </c>
      <c r="AN38" s="10">
        <v>3000</v>
      </c>
      <c r="AO38" s="10">
        <v>3000</v>
      </c>
      <c r="AP38" s="10">
        <v>3000</v>
      </c>
      <c r="AQ38" s="10">
        <v>3000</v>
      </c>
      <c r="AR38" s="10">
        <v>3000</v>
      </c>
      <c r="AS38" s="10">
        <v>14850</v>
      </c>
      <c r="AT38" s="10">
        <v>17850</v>
      </c>
      <c r="AU38" s="10">
        <v>5600</v>
      </c>
      <c r="AV38" s="10">
        <v>3000</v>
      </c>
      <c r="AW38" s="10">
        <v>8600</v>
      </c>
      <c r="AX38" s="10">
        <v>0</v>
      </c>
      <c r="AY38" s="10">
        <v>0</v>
      </c>
      <c r="AZ38" s="10">
        <v>3000</v>
      </c>
      <c r="BA38" s="10">
        <v>0</v>
      </c>
      <c r="BB38" s="10">
        <v>3000</v>
      </c>
      <c r="BC38" s="10">
        <v>3000</v>
      </c>
      <c r="BD38" s="10">
        <v>3000</v>
      </c>
      <c r="BE38" s="10">
        <v>3000</v>
      </c>
      <c r="BF38" s="10">
        <v>0</v>
      </c>
      <c r="BG38" s="10">
        <v>3000</v>
      </c>
      <c r="BH38" s="10">
        <v>3000</v>
      </c>
      <c r="BI38" s="10">
        <v>0</v>
      </c>
      <c r="BJ38" s="10">
        <v>3000</v>
      </c>
      <c r="BK38" s="10">
        <v>3000</v>
      </c>
      <c r="BL38" s="10">
        <v>0</v>
      </c>
      <c r="BM38" s="10">
        <v>3000</v>
      </c>
      <c r="BN38" s="10">
        <v>3000</v>
      </c>
      <c r="BO38" s="10">
        <v>0</v>
      </c>
      <c r="BP38" s="10">
        <v>3000</v>
      </c>
      <c r="BQ38" s="2"/>
    </row>
    <row r="39" spans="1:69" ht="36" customHeight="1">
      <c r="A39" s="7" t="s">
        <v>55</v>
      </c>
      <c r="B39" s="8" t="s">
        <v>56</v>
      </c>
      <c r="C39" s="9">
        <v>250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2"/>
    </row>
    <row r="40" spans="1:69" ht="51" customHeight="1">
      <c r="A40" s="7" t="s">
        <v>57</v>
      </c>
      <c r="B40" s="8" t="s">
        <v>58</v>
      </c>
      <c r="C40" s="9">
        <v>260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2"/>
    </row>
    <row r="41" spans="1:69" ht="61.5" customHeight="1">
      <c r="A41" s="7" t="s">
        <v>59</v>
      </c>
      <c r="B41" s="8" t="s">
        <v>60</v>
      </c>
      <c r="C41" s="9">
        <v>270</v>
      </c>
      <c r="D41" s="10">
        <v>20000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20000</v>
      </c>
      <c r="AT41" s="10">
        <v>20000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2"/>
    </row>
    <row r="42" spans="1:69" ht="54.75" customHeight="1">
      <c r="A42" s="7" t="s">
        <v>61</v>
      </c>
      <c r="B42" s="8" t="s">
        <v>62</v>
      </c>
      <c r="C42" s="9">
        <v>280</v>
      </c>
      <c r="D42" s="10">
        <v>2700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600</v>
      </c>
      <c r="Q42" s="10">
        <v>600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200</v>
      </c>
      <c r="AA42" s="10">
        <v>0</v>
      </c>
      <c r="AB42" s="10">
        <v>200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1900</v>
      </c>
      <c r="BM42" s="10">
        <v>1900</v>
      </c>
      <c r="BN42" s="10">
        <v>0</v>
      </c>
      <c r="BO42" s="10">
        <v>0</v>
      </c>
      <c r="BP42" s="10">
        <v>0</v>
      </c>
      <c r="BQ42" s="2"/>
    </row>
    <row r="43" spans="1:69" ht="80.25" customHeight="1">
      <c r="A43" s="7" t="s">
        <v>63</v>
      </c>
      <c r="B43" s="8" t="s">
        <v>64</v>
      </c>
      <c r="C43" s="9">
        <v>290</v>
      </c>
      <c r="D43" s="10">
        <v>3400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3400</v>
      </c>
      <c r="AV43" s="10">
        <v>0</v>
      </c>
      <c r="AW43" s="10">
        <v>3400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2"/>
    </row>
    <row r="44" spans="1:69" ht="48" customHeight="1">
      <c r="A44" s="7" t="s">
        <v>65</v>
      </c>
      <c r="B44" s="8" t="s">
        <v>66</v>
      </c>
      <c r="C44" s="9">
        <v>300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5"/>
    </row>
    <row r="46" spans="1:69">
      <c r="A46" s="13" t="s">
        <v>13</v>
      </c>
      <c r="B46" s="13"/>
      <c r="C46" s="13"/>
      <c r="D46" s="15" t="s">
        <v>14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</row>
    <row r="47" spans="1:69" ht="42.75" customHeight="1">
      <c r="A47" s="14" t="s">
        <v>67</v>
      </c>
      <c r="B47" s="14"/>
      <c r="C47" s="14"/>
      <c r="D47" s="16" t="s">
        <v>15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</row>
  </sheetData>
  <mergeCells count="7">
    <mergeCell ref="A2:BP2"/>
    <mergeCell ref="A3:BP3"/>
    <mergeCell ref="A4:BP4"/>
    <mergeCell ref="A46:C46"/>
    <mergeCell ref="A47:C47"/>
    <mergeCell ref="D46:BP46"/>
    <mergeCell ref="D47:BP47"/>
  </mergeCells>
  <pageMargins left="0.34722222222222221" right="0.1388888888888889" top="0.1388888888888889" bottom="0.1388888888888889" header="0.3" footer="0.3"/>
  <pageSetup paperSize="9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2015-10-19T11:40:17Z</dcterms:created>
  <dcterms:modified xsi:type="dcterms:W3CDTF">2015-10-19T12:21:22Z</dcterms:modified>
</cp:coreProperties>
</file>